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40" windowHeight="3585" activeTab="1"/>
  </bookViews>
  <sheets>
    <sheet name="заявленный" sheetId="1" r:id="rId1"/>
    <sheet name="правильный" sheetId="2" r:id="rId2"/>
  </sheets>
  <definedNames>
    <definedName name="_xlnm.Print_Titles" localSheetId="0">'заявленный'!$23:$25</definedName>
    <definedName name="_xlnm.Print_Titles" localSheetId="1">'правильный'!$23:$25</definedName>
    <definedName name="_xlnm.Print_Area" localSheetId="0">'заявленный'!$1:$56</definedName>
    <definedName name="_xlnm.Print_Area" localSheetId="1">'правильный'!$1:$56</definedName>
  </definedNames>
  <calcPr fullCalcOnLoad="1"/>
</workbook>
</file>

<file path=xl/sharedStrings.xml><?xml version="1.0" encoding="utf-8"?>
<sst xmlns="http://schemas.openxmlformats.org/spreadsheetml/2006/main" count="134" uniqueCount="61">
  <si>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</si>
  <si>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</si>
  <si>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</si>
  <si>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</si>
  <si>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</si>
  <si>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</si>
  <si>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</si>
  <si>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</si>
  <si>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</si>
  <si>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</si>
  <si>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</si>
  <si>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</si>
  <si>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</si>
  <si>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</si>
  <si>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</si>
  <si>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</si>
  <si>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</si>
  <si>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</si>
  <si>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</si>
  <si>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</si>
  <si>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</si>
  <si>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</si>
  <si>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</si>
  <si>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</si>
  <si>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</si>
  <si>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</si>
  <si>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</si>
  <si>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</si>
  <si>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</si>
  <si>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</si>
  <si>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</si>
  <si>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</si>
  <si>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</si>
  <si>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</si>
  <si>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</si>
  <si>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</si>
  <si>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</si>
  <si>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</si>
  <si>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</si>
  <si>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</si>
  <si>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</si>
  <si>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</si>
  <si>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</si>
  <si>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</si>
  <si>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</si>
  <si>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</si>
  <si>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</si>
  <si>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</si>
  <si>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</si>
  <si>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>ГСНр-81-05-01-2001 п.2.2 таб. 1</t>
  </si>
  <si>
    <t>Средства на возведение, разборку временных зданий, сооружений -0,4%:</t>
  </si>
  <si>
    <t>Письмо Минстроя от 15.05.2014 г №8367-EC/08</t>
  </si>
  <si>
    <t>Специалист                                                                         Чуманова Л.Н.</t>
  </si>
  <si>
    <t>в том числе возврат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</si>
  <si>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(К=5,65)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</si>
  <si>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(К=5,65)</t>
    </r>
  </si>
  <si>
    <t xml:space="preserve">ГСНр 81-05-02-2001
 п.2.1 таб 2 </t>
  </si>
  <si>
    <r>
      <t>Проверка достоверности определения сметной стоимости объектов капитального строительства и ремонта</t>
    </r>
    <r>
      <rPr>
        <sz val="10"/>
        <color indexed="10"/>
        <rFont val="Arial"/>
        <family val="2"/>
      </rPr>
      <t xml:space="preserve"> 7.4</t>
    </r>
    <r>
      <rPr>
        <sz val="10"/>
        <rFont val="Arial"/>
        <family val="2"/>
      </rPr>
      <t>67/1,18/6,85</t>
    </r>
  </si>
  <si>
    <t>Капитальный ремонт  кровли многоквартирного жилого дома по адресу: г. Кострома, ул. Лавровская, 3</t>
  </si>
  <si>
    <t>Дополнительные затраты при производстве СМР в зимнее время (%=1,63*1,1=1,793) от итога строительных и монтажных работ  глав 1-6</t>
  </si>
  <si>
    <t>Дополнительные затраты при производстве СМР в зимнее время (%=1,03*1,1=1,122) от итога строительных и монтажных работ  глав 1-6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</si>
</sst>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29">
      <selection activeCell="B61" sqref="B61"/>
    </sheetView>
  </sheetViews>
  <sheetFormatPr defaultColWidth="9.140625" defaultRowHeight="12.75"/>
  <cols>
    <col min="1" max="1" width="8.140625" style="1" customWidth="1"/>
    <col min="2" max="2" width="22.140625" style="1" customWidth="1"/>
    <col min="3" max="3" width="50.2812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40" t="s">
        <v>10</v>
      </c>
      <c r="B3" s="40"/>
      <c r="C3" s="40"/>
      <c r="D3" s="40"/>
      <c r="E3" s="40"/>
      <c r="F3" s="40"/>
      <c r="G3" s="40"/>
      <c r="H3" s="40"/>
    </row>
    <row r="4" spans="1:8" s="1" customFormat="1" ht="12.75">
      <c r="A4" s="2" t="s">
        <v>0</v>
      </c>
      <c r="B4" s="35" t="s">
        <v>42</v>
      </c>
      <c r="C4" s="36"/>
      <c r="D4" s="36"/>
      <c r="E4" s="36"/>
      <c r="F4" s="36"/>
      <c r="G4" s="36"/>
      <c r="H4" s="36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 customHeight="1">
      <c r="A6" s="44" t="s">
        <v>11</v>
      </c>
      <c r="B6" s="44"/>
      <c r="C6" s="44"/>
      <c r="D6" s="44"/>
      <c r="F6" s="4" t="s">
        <v>12</v>
      </c>
      <c r="G6" s="4"/>
      <c r="H6" s="4"/>
      <c r="I6" s="4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39" t="s">
        <v>13</v>
      </c>
      <c r="B8" s="39"/>
      <c r="C8" s="28">
        <f>H51</f>
        <v>682.0400000000001</v>
      </c>
      <c r="D8" s="19" t="s">
        <v>1</v>
      </c>
      <c r="F8" s="42">
        <f>C8</f>
        <v>682.0400000000001</v>
      </c>
      <c r="G8" s="42"/>
      <c r="H8" s="19" t="s">
        <v>1</v>
      </c>
      <c r="I8" s="19"/>
    </row>
    <row r="9" spans="1:9" s="1" customFormat="1" ht="12.75">
      <c r="A9" s="30"/>
      <c r="B9" s="31" t="s">
        <v>53</v>
      </c>
      <c r="C9" s="28">
        <f>H52</f>
        <v>0.339</v>
      </c>
      <c r="D9" s="19" t="s">
        <v>1</v>
      </c>
      <c r="F9" s="42">
        <f>C9</f>
        <v>0.339</v>
      </c>
      <c r="G9" s="42"/>
      <c r="H9" s="19" t="s">
        <v>1</v>
      </c>
      <c r="I9" s="30"/>
    </row>
    <row r="10" spans="1:4" s="1" customFormat="1" ht="12.75">
      <c r="A10" s="41"/>
      <c r="B10" s="41"/>
      <c r="C10" s="41"/>
      <c r="D10" s="41"/>
    </row>
    <row r="11" spans="1:8" s="1" customFormat="1" ht="12.75">
      <c r="A11" s="41"/>
      <c r="B11" s="41"/>
      <c r="C11" s="41"/>
      <c r="D11" s="41"/>
      <c r="F11" s="41"/>
      <c r="G11" s="41"/>
      <c r="H11" s="41"/>
    </row>
    <row r="12" spans="1:9" s="1" customFormat="1" ht="12.75" customHeight="1">
      <c r="A12" s="39" t="s">
        <v>14</v>
      </c>
      <c r="B12" s="39"/>
      <c r="C12" s="39"/>
      <c r="D12" s="39"/>
      <c r="F12" s="46" t="s">
        <v>32</v>
      </c>
      <c r="G12" s="46"/>
      <c r="H12" s="46"/>
      <c r="I12" s="20"/>
    </row>
    <row r="13" spans="1:4" s="1" customFormat="1" ht="12.75">
      <c r="A13" s="41"/>
      <c r="B13" s="41"/>
      <c r="C13" s="41"/>
      <c r="D13" s="41"/>
    </row>
    <row r="14" spans="1:9" s="1" customFormat="1" ht="12.75" customHeight="1">
      <c r="A14" s="38" t="s">
        <v>15</v>
      </c>
      <c r="B14" s="39"/>
      <c r="C14" s="39"/>
      <c r="D14" s="39"/>
      <c r="F14" s="47" t="s">
        <v>15</v>
      </c>
      <c r="G14" s="47"/>
      <c r="H14" s="47"/>
      <c r="I14" s="20"/>
    </row>
    <row r="15" s="1" customFormat="1" ht="12.75"/>
    <row r="16" s="1" customFormat="1" ht="12.75"/>
    <row r="17" spans="1:8" s="1" customFormat="1" ht="12.75">
      <c r="A17" s="32" t="s">
        <v>16</v>
      </c>
      <c r="B17" s="32"/>
      <c r="C17" s="32"/>
      <c r="D17" s="32"/>
      <c r="E17" s="32"/>
      <c r="F17" s="32"/>
      <c r="G17" s="32"/>
      <c r="H17" s="32"/>
    </row>
    <row r="18" spans="1:8" s="1" customFormat="1" ht="13.5" customHeight="1">
      <c r="A18" s="33" t="s">
        <v>58</v>
      </c>
      <c r="B18" s="33"/>
      <c r="C18" s="33"/>
      <c r="D18" s="33"/>
      <c r="E18" s="33"/>
      <c r="F18" s="33"/>
      <c r="G18" s="33"/>
      <c r="H18" s="33"/>
    </row>
    <row r="19" spans="1:8" s="1" customFormat="1" ht="4.5" customHeight="1">
      <c r="A19" s="3"/>
      <c r="B19" s="3"/>
      <c r="C19" s="3"/>
      <c r="D19" s="3"/>
      <c r="E19" s="3"/>
      <c r="F19" s="3"/>
      <c r="G19" s="3"/>
      <c r="H19" s="3"/>
    </row>
    <row r="20" spans="1:8" s="1" customFormat="1" ht="12.75">
      <c r="A20" s="45" t="s">
        <v>36</v>
      </c>
      <c r="B20" s="36"/>
      <c r="C20" s="36"/>
      <c r="D20" s="36"/>
      <c r="E20" s="36"/>
      <c r="F20" s="36"/>
      <c r="G20" s="36"/>
      <c r="H20" s="36"/>
    </row>
    <row r="21" s="1" customFormat="1" ht="4.5" customHeight="1"/>
    <row r="22" s="1" customFormat="1" ht="4.5" customHeight="1"/>
    <row r="23" spans="1:8" s="1" customFormat="1" ht="15" customHeight="1">
      <c r="A23" s="37" t="s">
        <v>17</v>
      </c>
      <c r="B23" s="37" t="s">
        <v>18</v>
      </c>
      <c r="C23" s="37" t="s">
        <v>6</v>
      </c>
      <c r="D23" s="37" t="s">
        <v>19</v>
      </c>
      <c r="E23" s="37"/>
      <c r="F23" s="37"/>
      <c r="G23" s="37"/>
      <c r="H23" s="37" t="s">
        <v>20</v>
      </c>
    </row>
    <row r="24" spans="1:8" s="1" customFormat="1" ht="43.5" customHeight="1">
      <c r="A24" s="37"/>
      <c r="B24" s="37"/>
      <c r="C24" s="37"/>
      <c r="D24" s="5" t="s">
        <v>21</v>
      </c>
      <c r="E24" s="5" t="s">
        <v>5</v>
      </c>
      <c r="F24" s="5" t="s">
        <v>2</v>
      </c>
      <c r="G24" s="5" t="s">
        <v>3</v>
      </c>
      <c r="H24" s="37"/>
    </row>
    <row r="25" spans="1:8" s="1" customFormat="1" ht="12.75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6">
        <v>6</v>
      </c>
      <c r="G25" s="6">
        <v>7</v>
      </c>
      <c r="H25" s="6">
        <v>8</v>
      </c>
    </row>
    <row r="26" spans="1:8" s="1" customFormat="1" ht="7.5" customHeight="1">
      <c r="A26" s="6"/>
      <c r="B26" s="6"/>
      <c r="C26" s="15"/>
      <c r="D26" s="24"/>
      <c r="E26" s="24"/>
      <c r="F26" s="24"/>
      <c r="G26" s="24"/>
      <c r="H26" s="24"/>
    </row>
    <row r="27" spans="1:9" s="1" customFormat="1" ht="12.75">
      <c r="A27" s="7"/>
      <c r="B27" s="15" t="s">
        <v>33</v>
      </c>
      <c r="C27" s="15" t="s">
        <v>22</v>
      </c>
      <c r="D27" s="24"/>
      <c r="E27" s="24"/>
      <c r="F27" s="24"/>
      <c r="G27" s="24"/>
      <c r="H27" s="24"/>
      <c r="I27" s="8"/>
    </row>
    <row r="28" spans="1:9" s="1" customFormat="1" ht="27.75" customHeight="1">
      <c r="A28" s="7"/>
      <c r="B28" s="9" t="s">
        <v>39</v>
      </c>
      <c r="C28" s="29" t="s">
        <v>58</v>
      </c>
      <c r="D28" s="23">
        <v>97.06</v>
      </c>
      <c r="E28" s="23">
        <v>0</v>
      </c>
      <c r="F28" s="23">
        <v>0</v>
      </c>
      <c r="G28" s="23">
        <v>0</v>
      </c>
      <c r="H28" s="24">
        <f>ROUND(D28+E28+F28+G28,2)</f>
        <v>97.06</v>
      </c>
      <c r="I28" s="8"/>
    </row>
    <row r="29" spans="1:9" s="1" customFormat="1" ht="12.75">
      <c r="A29" s="13"/>
      <c r="B29" s="11"/>
      <c r="C29" s="15" t="s">
        <v>23</v>
      </c>
      <c r="D29" s="22">
        <f>ROUND(D28,2)</f>
        <v>97.06</v>
      </c>
      <c r="E29" s="22">
        <f>ROUND(E28,2)</f>
        <v>0</v>
      </c>
      <c r="F29" s="22">
        <f>ROUND(F28,2)</f>
        <v>0</v>
      </c>
      <c r="G29" s="22">
        <f>ROUND(G28,2)</f>
        <v>0</v>
      </c>
      <c r="H29" s="22">
        <f>ROUND(D29+E29+F29+G29,2)</f>
        <v>97.06</v>
      </c>
      <c r="I29" s="8"/>
    </row>
    <row r="30" spans="1:9" s="1" customFormat="1" ht="12.75">
      <c r="A30" s="7"/>
      <c r="B30" s="15"/>
      <c r="C30" s="15" t="s">
        <v>46</v>
      </c>
      <c r="D30" s="25">
        <f>D29</f>
        <v>97.06</v>
      </c>
      <c r="E30" s="25">
        <f>E29</f>
        <v>0</v>
      </c>
      <c r="F30" s="25">
        <f>F29</f>
        <v>0</v>
      </c>
      <c r="G30" s="25">
        <f>G29</f>
        <v>0</v>
      </c>
      <c r="H30" s="25">
        <f>D30+E30+F30+G30</f>
        <v>97.06</v>
      </c>
      <c r="I30" s="8"/>
    </row>
    <row r="31" spans="1:9" s="1" customFormat="1" ht="12.75">
      <c r="A31" s="7"/>
      <c r="B31" s="15"/>
      <c r="C31" s="15"/>
      <c r="D31" s="25"/>
      <c r="E31" s="25"/>
      <c r="F31" s="25"/>
      <c r="G31" s="25"/>
      <c r="H31" s="25"/>
      <c r="I31" s="8"/>
    </row>
    <row r="32" spans="1:9" s="1" customFormat="1" ht="12.75">
      <c r="A32" s="7"/>
      <c r="B32" s="15" t="s">
        <v>47</v>
      </c>
      <c r="C32" s="15" t="s">
        <v>43</v>
      </c>
      <c r="D32" s="25"/>
      <c r="E32" s="25"/>
      <c r="F32" s="25"/>
      <c r="G32" s="25"/>
      <c r="H32" s="25"/>
      <c r="I32" s="8"/>
    </row>
    <row r="33" spans="1:9" s="1" customFormat="1" ht="25.5">
      <c r="A33" s="7"/>
      <c r="B33" s="9" t="s">
        <v>49</v>
      </c>
      <c r="C33" s="21" t="s">
        <v>50</v>
      </c>
      <c r="D33" s="23">
        <f>ROUND(D30*0.4%,2)</f>
        <v>0.39</v>
      </c>
      <c r="E33" s="23">
        <f>ROUND(E30*0.4%,2)</f>
        <v>0</v>
      </c>
      <c r="F33" s="25"/>
      <c r="G33" s="25"/>
      <c r="H33" s="24">
        <f>D33+E33+F33+G33</f>
        <v>0.39</v>
      </c>
      <c r="I33" s="8"/>
    </row>
    <row r="34" spans="1:9" s="1" customFormat="1" ht="12.75">
      <c r="A34" s="7"/>
      <c r="B34" s="15"/>
      <c r="C34" s="15" t="s">
        <v>44</v>
      </c>
      <c r="D34" s="23">
        <f>ROUND(D33*15%,2)</f>
        <v>0.06</v>
      </c>
      <c r="E34" s="23">
        <f>ROUND(E33*15%,2)</f>
        <v>0</v>
      </c>
      <c r="F34" s="25"/>
      <c r="G34" s="25"/>
      <c r="H34" s="24">
        <f>D34+E34+F34+G34</f>
        <v>0.06</v>
      </c>
      <c r="I34" s="8"/>
    </row>
    <row r="35" spans="1:9" s="1" customFormat="1" ht="12.75">
      <c r="A35" s="7"/>
      <c r="B35" s="15"/>
      <c r="C35" s="15" t="s">
        <v>48</v>
      </c>
      <c r="D35" s="25">
        <f>ROUND(D33,2)</f>
        <v>0.39</v>
      </c>
      <c r="E35" s="25">
        <f>ROUND(E33,2)</f>
        <v>0</v>
      </c>
      <c r="F35" s="25">
        <f>ROUND(F33,2)</f>
        <v>0</v>
      </c>
      <c r="G35" s="25">
        <f>ROUND(G33,2)</f>
        <v>0</v>
      </c>
      <c r="H35" s="25">
        <f>D35+E35+F35+G35</f>
        <v>0.39</v>
      </c>
      <c r="I35" s="8"/>
    </row>
    <row r="36" spans="1:9" s="1" customFormat="1" ht="12.75">
      <c r="A36" s="7"/>
      <c r="B36" s="15"/>
      <c r="C36" s="15" t="s">
        <v>45</v>
      </c>
      <c r="D36" s="25">
        <f>ROUND(D34,2)</f>
        <v>0.06</v>
      </c>
      <c r="E36" s="25">
        <f>ROUND(E34,2)</f>
        <v>0</v>
      </c>
      <c r="F36" s="25"/>
      <c r="G36" s="25"/>
      <c r="H36" s="25">
        <f>D36+E36+F36+G36</f>
        <v>0.06</v>
      </c>
      <c r="I36" s="8"/>
    </row>
    <row r="37" spans="1:9" s="1" customFormat="1" ht="12.75">
      <c r="A37" s="7"/>
      <c r="B37" s="15"/>
      <c r="C37" s="15" t="s">
        <v>38</v>
      </c>
      <c r="D37" s="25">
        <f>ROUND(D30+D35,2)</f>
        <v>97.45</v>
      </c>
      <c r="E37" s="25">
        <f>ROUND(E30+E35,2)</f>
        <v>0</v>
      </c>
      <c r="F37" s="25">
        <f>ROUND(F30+F35,2)</f>
        <v>0</v>
      </c>
      <c r="G37" s="25">
        <f>ROUND(G30+G35,2)</f>
        <v>0</v>
      </c>
      <c r="H37" s="25">
        <f>D37+E37+F37+G37</f>
        <v>97.45</v>
      </c>
      <c r="I37" s="8"/>
    </row>
    <row r="38" spans="1:9" s="1" customFormat="1" ht="12.75">
      <c r="A38" s="7"/>
      <c r="B38" s="15"/>
      <c r="C38" s="15"/>
      <c r="D38" s="25"/>
      <c r="E38" s="25"/>
      <c r="F38" s="25"/>
      <c r="G38" s="25"/>
      <c r="H38" s="25"/>
      <c r="I38" s="8"/>
    </row>
    <row r="39" spans="1:9" s="1" customFormat="1" ht="12.75">
      <c r="A39" s="10"/>
      <c r="B39" s="15" t="s">
        <v>37</v>
      </c>
      <c r="C39" s="15" t="s">
        <v>25</v>
      </c>
      <c r="D39" s="25"/>
      <c r="E39" s="25"/>
      <c r="F39" s="25"/>
      <c r="G39" s="25"/>
      <c r="H39" s="25"/>
      <c r="I39" s="8"/>
    </row>
    <row r="40" spans="1:9" s="1" customFormat="1" ht="38.25">
      <c r="A40" s="10"/>
      <c r="B40" s="9" t="s">
        <v>56</v>
      </c>
      <c r="C40" s="29" t="s">
        <v>59</v>
      </c>
      <c r="D40" s="23">
        <f>ROUND(D37*1.793%,2)</f>
        <v>1.75</v>
      </c>
      <c r="E40" s="23">
        <f>ROUND(E37*1.793%,2)</f>
        <v>0</v>
      </c>
      <c r="F40" s="23"/>
      <c r="G40" s="23"/>
      <c r="H40" s="24">
        <f>D40+E40+F40+G40</f>
        <v>1.75</v>
      </c>
      <c r="I40" s="8"/>
    </row>
    <row r="41" spans="1:9" s="1" customFormat="1" ht="52.5" customHeight="1">
      <c r="A41" s="10"/>
      <c r="B41" s="14" t="s">
        <v>35</v>
      </c>
      <c r="C41" s="29" t="s">
        <v>57</v>
      </c>
      <c r="D41" s="25"/>
      <c r="E41" s="25"/>
      <c r="F41" s="25"/>
      <c r="G41" s="23">
        <f>ROUND(7.467/1.18/6.85,2)</f>
        <v>0.92</v>
      </c>
      <c r="H41" s="23">
        <f>G41</f>
        <v>0.92</v>
      </c>
      <c r="I41" s="8"/>
    </row>
    <row r="42" spans="1:9" s="1" customFormat="1" ht="12.75">
      <c r="A42" s="10"/>
      <c r="B42" s="15"/>
      <c r="C42" s="15" t="s">
        <v>24</v>
      </c>
      <c r="D42" s="25">
        <f>ROUND(D40+D41,2)</f>
        <v>1.75</v>
      </c>
      <c r="E42" s="25">
        <f>ROUND(+E41,2)</f>
        <v>0</v>
      </c>
      <c r="F42" s="25">
        <f>ROUND(+F41,2)</f>
        <v>0</v>
      </c>
      <c r="G42" s="25">
        <f>ROUND(+G41,2)</f>
        <v>0.92</v>
      </c>
      <c r="H42" s="25">
        <f>D42+E42+F42+G42</f>
        <v>2.67</v>
      </c>
      <c r="I42" s="8"/>
    </row>
    <row r="43" spans="1:9" s="1" customFormat="1" ht="12.75">
      <c r="A43" s="10"/>
      <c r="B43" s="15"/>
      <c r="C43" s="15" t="s">
        <v>34</v>
      </c>
      <c r="D43" s="25">
        <f>ROUND(D37+D42,2)</f>
        <v>99.2</v>
      </c>
      <c r="E43" s="25">
        <f>ROUND(E30+E42,2)</f>
        <v>0</v>
      </c>
      <c r="F43" s="25">
        <f>ROUND(F30+F42,2)</f>
        <v>0</v>
      </c>
      <c r="G43" s="25">
        <f>ROUND(G30+G42,2)</f>
        <v>0.92</v>
      </c>
      <c r="H43" s="25">
        <f>D43+E43+F43+G43</f>
        <v>100.12</v>
      </c>
      <c r="I43" s="8"/>
    </row>
    <row r="44" spans="1:9" s="1" customFormat="1" ht="12.75">
      <c r="A44" s="10"/>
      <c r="B44" s="14" t="s">
        <v>26</v>
      </c>
      <c r="C44" s="21" t="s">
        <v>27</v>
      </c>
      <c r="D44" s="23">
        <f>ROUND(D43*2%,2)</f>
        <v>1.98</v>
      </c>
      <c r="E44" s="23">
        <f>ROUND(E30*2%,2)</f>
        <v>0</v>
      </c>
      <c r="F44" s="23">
        <f>ROUND(F30*2%,2)</f>
        <v>0</v>
      </c>
      <c r="G44" s="23">
        <f>ROUND(G30*2%,2)</f>
        <v>0</v>
      </c>
      <c r="H44" s="23">
        <f>SUM(D44:G44)</f>
        <v>1.98</v>
      </c>
      <c r="I44" s="8"/>
    </row>
    <row r="45" spans="1:9" s="1" customFormat="1" ht="12.75">
      <c r="A45" s="7"/>
      <c r="B45" s="15"/>
      <c r="C45" s="15" t="s">
        <v>28</v>
      </c>
      <c r="D45" s="25">
        <f>D43+D44</f>
        <v>101.18</v>
      </c>
      <c r="E45" s="25">
        <f>E43+E44</f>
        <v>0</v>
      </c>
      <c r="F45" s="25">
        <f>F43+F44</f>
        <v>0</v>
      </c>
      <c r="G45" s="25">
        <f>G44+G43</f>
        <v>0.92</v>
      </c>
      <c r="H45" s="25">
        <f aca="true" t="shared" si="0" ref="H45:H52">D45+E45+F45+G45</f>
        <v>102.10000000000001</v>
      </c>
      <c r="I45" s="8"/>
    </row>
    <row r="46" spans="1:9" s="1" customFormat="1" ht="16.5" customHeight="1">
      <c r="A46" s="10"/>
      <c r="B46" s="48" t="s">
        <v>51</v>
      </c>
      <c r="C46" s="29" t="s">
        <v>54</v>
      </c>
      <c r="D46" s="23">
        <f>ROUND(D45*5.65,2)</f>
        <v>571.67</v>
      </c>
      <c r="E46" s="24"/>
      <c r="F46" s="23"/>
      <c r="G46" s="24"/>
      <c r="H46" s="23">
        <f t="shared" si="0"/>
        <v>571.67</v>
      </c>
      <c r="I46" s="8"/>
    </row>
    <row r="47" spans="1:9" s="1" customFormat="1" ht="18.75" customHeight="1">
      <c r="A47" s="10"/>
      <c r="B47" s="49"/>
      <c r="C47" s="29" t="s">
        <v>55</v>
      </c>
      <c r="D47" s="23"/>
      <c r="E47" s="23">
        <f>ROUND(E45*5.65,2)</f>
        <v>0</v>
      </c>
      <c r="F47" s="23"/>
      <c r="G47" s="24"/>
      <c r="H47" s="23">
        <f t="shared" si="0"/>
        <v>0</v>
      </c>
      <c r="I47" s="12"/>
    </row>
    <row r="48" spans="1:9" s="1" customFormat="1" ht="12.75" customHeight="1">
      <c r="A48" s="10"/>
      <c r="B48" s="49"/>
      <c r="C48" s="21" t="s">
        <v>40</v>
      </c>
      <c r="D48" s="23"/>
      <c r="E48" s="24"/>
      <c r="F48" s="23"/>
      <c r="G48" s="24">
        <f>ROUND(7.467/1.18,2)</f>
        <v>6.33</v>
      </c>
      <c r="H48" s="23">
        <f t="shared" si="0"/>
        <v>6.33</v>
      </c>
      <c r="I48" s="8"/>
    </row>
    <row r="49" spans="1:9" s="1" customFormat="1" ht="21">
      <c r="A49" s="10"/>
      <c r="B49" s="15"/>
      <c r="C49" s="15" t="s">
        <v>4</v>
      </c>
      <c r="D49" s="26">
        <f>ROUND(D46+D47+D48,2)</f>
        <v>571.67</v>
      </c>
      <c r="E49" s="26">
        <f>ROUND(E46+E47+E48,2)</f>
        <v>0</v>
      </c>
      <c r="F49" s="26">
        <f>ROUND(F46+F47+F48,2)</f>
        <v>0</v>
      </c>
      <c r="G49" s="26">
        <f>ROUND(G46+G47+G48,2)</f>
        <v>6.33</v>
      </c>
      <c r="H49" s="25">
        <f t="shared" si="0"/>
        <v>578</v>
      </c>
      <c r="I49" s="8"/>
    </row>
    <row r="50" spans="1:9" s="1" customFormat="1" ht="27" customHeight="1">
      <c r="A50" s="7"/>
      <c r="B50" s="14" t="s">
        <v>29</v>
      </c>
      <c r="C50" s="21" t="s">
        <v>30</v>
      </c>
      <c r="D50" s="27">
        <f>ROUND(D49*18%,2)</f>
        <v>102.9</v>
      </c>
      <c r="E50" s="27">
        <f>ROUND(E49*18%,2)</f>
        <v>0</v>
      </c>
      <c r="F50" s="27">
        <f>ROUND(F49*18%,2)</f>
        <v>0</v>
      </c>
      <c r="G50" s="27">
        <f>ROUND(G49*18%,2)</f>
        <v>1.14</v>
      </c>
      <c r="H50" s="23">
        <f t="shared" si="0"/>
        <v>104.04</v>
      </c>
      <c r="I50" s="8"/>
    </row>
    <row r="51" spans="1:9" s="1" customFormat="1" ht="12.75">
      <c r="A51" s="7"/>
      <c r="B51" s="15"/>
      <c r="C51" s="15" t="s">
        <v>31</v>
      </c>
      <c r="D51" s="25">
        <f>ROUND(D49+D50,2)</f>
        <v>674.57</v>
      </c>
      <c r="E51" s="25">
        <f>ROUND(E49+E50,2)</f>
        <v>0</v>
      </c>
      <c r="F51" s="25">
        <f>ROUND(F49+F50,2)</f>
        <v>0</v>
      </c>
      <c r="G51" s="25">
        <f>ROUND(G49+G50,2)</f>
        <v>7.47</v>
      </c>
      <c r="H51" s="25">
        <f>D51+E51+F51+G51</f>
        <v>682.0400000000001</v>
      </c>
      <c r="I51" s="8"/>
    </row>
    <row r="52" spans="1:9" s="1" customFormat="1" ht="12.75">
      <c r="A52" s="7"/>
      <c r="B52" s="15"/>
      <c r="C52" s="9" t="s">
        <v>44</v>
      </c>
      <c r="D52" s="25">
        <f>D36*5.65</f>
        <v>0.339</v>
      </c>
      <c r="E52" s="25">
        <f>E36*5.65</f>
        <v>0</v>
      </c>
      <c r="F52" s="25">
        <f>F36*5.65</f>
        <v>0</v>
      </c>
      <c r="G52" s="25">
        <f>G36*5.65</f>
        <v>0</v>
      </c>
      <c r="H52" s="25">
        <f t="shared" si="0"/>
        <v>0.339</v>
      </c>
      <c r="I52" s="8"/>
    </row>
    <row r="53" spans="1:8" s="1" customFormat="1" ht="12.75">
      <c r="A53" s="8"/>
      <c r="B53" s="8"/>
      <c r="C53" s="8"/>
      <c r="D53" s="8"/>
      <c r="E53" s="8"/>
      <c r="F53" s="8"/>
      <c r="G53" s="8"/>
      <c r="H53" s="8"/>
    </row>
    <row r="54" spans="1:8" s="1" customFormat="1" ht="12.75">
      <c r="A54" s="34" t="s">
        <v>41</v>
      </c>
      <c r="B54" s="34"/>
      <c r="C54" s="35" t="s">
        <v>52</v>
      </c>
      <c r="D54" s="36"/>
      <c r="E54" s="36"/>
      <c r="F54" s="36"/>
      <c r="G54" s="36"/>
      <c r="H54" s="36"/>
    </row>
    <row r="55" spans="3:9" s="1" customFormat="1" ht="12.75">
      <c r="C55" s="3"/>
      <c r="D55" s="3"/>
      <c r="E55" s="3"/>
      <c r="F55" s="3"/>
      <c r="G55" s="3"/>
      <c r="H55" s="3"/>
      <c r="I55" s="16"/>
    </row>
    <row r="56" spans="1:8" s="1" customFormat="1" ht="12.75">
      <c r="A56" s="34" t="s">
        <v>0</v>
      </c>
      <c r="B56" s="34"/>
      <c r="C56" s="43"/>
      <c r="D56" s="43"/>
      <c r="E56" s="43"/>
      <c r="F56" s="43"/>
      <c r="G56" s="43"/>
      <c r="H56" s="43"/>
    </row>
  </sheetData>
  <sheetProtection/>
  <mergeCells count="27">
    <mergeCell ref="A56:B56"/>
    <mergeCell ref="C56:H56"/>
    <mergeCell ref="A6:D6"/>
    <mergeCell ref="A8:B8"/>
    <mergeCell ref="F8:G8"/>
    <mergeCell ref="A20:H20"/>
    <mergeCell ref="F12:H12"/>
    <mergeCell ref="F14:H14"/>
    <mergeCell ref="B46:B48"/>
    <mergeCell ref="H23:H24"/>
    <mergeCell ref="A14:D14"/>
    <mergeCell ref="A3:H3"/>
    <mergeCell ref="B4:H4"/>
    <mergeCell ref="A12:D12"/>
    <mergeCell ref="A13:D13"/>
    <mergeCell ref="A10:D10"/>
    <mergeCell ref="A11:D11"/>
    <mergeCell ref="F9:G9"/>
    <mergeCell ref="F11:H11"/>
    <mergeCell ref="A17:H17"/>
    <mergeCell ref="A18:H18"/>
    <mergeCell ref="A54:B54"/>
    <mergeCell ref="C54:H54"/>
    <mergeCell ref="A23:A24"/>
    <mergeCell ref="B23:B24"/>
    <mergeCell ref="C23:C24"/>
    <mergeCell ref="D23:G23"/>
  </mergeCells>
  <printOptions/>
  <pageMargins left="0.41" right="0.22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25">
      <selection activeCell="F52" sqref="F52"/>
    </sheetView>
  </sheetViews>
  <sheetFormatPr defaultColWidth="9.140625" defaultRowHeight="12.75"/>
  <cols>
    <col min="1" max="1" width="8.140625" style="1" customWidth="1"/>
    <col min="2" max="2" width="22.140625" style="1" customWidth="1"/>
    <col min="3" max="3" width="50.2812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40" t="s">
        <v>10</v>
      </c>
      <c r="B3" s="40"/>
      <c r="C3" s="40"/>
      <c r="D3" s="40"/>
      <c r="E3" s="40"/>
      <c r="F3" s="40"/>
      <c r="G3" s="40"/>
      <c r="H3" s="40"/>
    </row>
    <row r="4" spans="1:8" s="1" customFormat="1" ht="12.75">
      <c r="A4" s="2" t="s">
        <v>0</v>
      </c>
      <c r="B4" s="35" t="s">
        <v>42</v>
      </c>
      <c r="C4" s="36"/>
      <c r="D4" s="36"/>
      <c r="E4" s="36"/>
      <c r="F4" s="36"/>
      <c r="G4" s="36"/>
      <c r="H4" s="36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 customHeight="1">
      <c r="A6" s="44" t="s">
        <v>11</v>
      </c>
      <c r="B6" s="44"/>
      <c r="C6" s="44"/>
      <c r="D6" s="44"/>
      <c r="F6" s="4" t="s">
        <v>12</v>
      </c>
      <c r="G6" s="4"/>
      <c r="H6" s="4"/>
      <c r="I6" s="4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39" t="s">
        <v>13</v>
      </c>
      <c r="B8" s="39"/>
      <c r="C8" s="28">
        <f>H51</f>
        <v>679.7</v>
      </c>
      <c r="D8" s="19" t="s">
        <v>1</v>
      </c>
      <c r="F8" s="42">
        <f>C8</f>
        <v>679.7</v>
      </c>
      <c r="G8" s="42"/>
      <c r="H8" s="19" t="s">
        <v>1</v>
      </c>
      <c r="I8" s="19"/>
    </row>
    <row r="9" spans="1:9" s="1" customFormat="1" ht="12.75">
      <c r="A9" s="30"/>
      <c r="B9" s="31" t="s">
        <v>53</v>
      </c>
      <c r="C9" s="28">
        <f>H52</f>
        <v>0.339</v>
      </c>
      <c r="D9" s="19" t="s">
        <v>1</v>
      </c>
      <c r="F9" s="42">
        <f>C9</f>
        <v>0.339</v>
      </c>
      <c r="G9" s="42"/>
      <c r="H9" s="19" t="s">
        <v>1</v>
      </c>
      <c r="I9" s="30"/>
    </row>
    <row r="10" spans="1:4" s="1" customFormat="1" ht="12.75">
      <c r="A10" s="41"/>
      <c r="B10" s="41"/>
      <c r="C10" s="41"/>
      <c r="D10" s="41"/>
    </row>
    <row r="11" spans="1:8" s="1" customFormat="1" ht="12.75">
      <c r="A11" s="41"/>
      <c r="B11" s="41"/>
      <c r="C11" s="41"/>
      <c r="D11" s="41"/>
      <c r="F11" s="41"/>
      <c r="G11" s="41"/>
      <c r="H11" s="41"/>
    </row>
    <row r="12" spans="1:9" s="1" customFormat="1" ht="12.75" customHeight="1">
      <c r="A12" s="39" t="s">
        <v>14</v>
      </c>
      <c r="B12" s="39"/>
      <c r="C12" s="39"/>
      <c r="D12" s="39"/>
      <c r="F12" s="46" t="s">
        <v>32</v>
      </c>
      <c r="G12" s="46"/>
      <c r="H12" s="46"/>
      <c r="I12" s="20"/>
    </row>
    <row r="13" spans="1:4" s="1" customFormat="1" ht="12.75">
      <c r="A13" s="41"/>
      <c r="B13" s="41"/>
      <c r="C13" s="41"/>
      <c r="D13" s="41"/>
    </row>
    <row r="14" spans="1:9" s="1" customFormat="1" ht="12.75" customHeight="1">
      <c r="A14" s="38" t="s">
        <v>15</v>
      </c>
      <c r="B14" s="39"/>
      <c r="C14" s="39"/>
      <c r="D14" s="39"/>
      <c r="F14" s="47" t="s">
        <v>15</v>
      </c>
      <c r="G14" s="47"/>
      <c r="H14" s="47"/>
      <c r="I14" s="20"/>
    </row>
    <row r="15" s="1" customFormat="1" ht="12.75"/>
    <row r="16" s="1" customFormat="1" ht="12.75"/>
    <row r="17" spans="1:8" s="1" customFormat="1" ht="12.75">
      <c r="A17" s="32" t="s">
        <v>16</v>
      </c>
      <c r="B17" s="32"/>
      <c r="C17" s="32"/>
      <c r="D17" s="32"/>
      <c r="E17" s="32"/>
      <c r="F17" s="32"/>
      <c r="G17" s="32"/>
      <c r="H17" s="32"/>
    </row>
    <row r="18" spans="1:8" s="1" customFormat="1" ht="13.5" customHeight="1">
      <c r="A18" s="33" t="s">
        <v>58</v>
      </c>
      <c r="B18" s="33"/>
      <c r="C18" s="33"/>
      <c r="D18" s="33"/>
      <c r="E18" s="33"/>
      <c r="F18" s="33"/>
      <c r="G18" s="33"/>
      <c r="H18" s="33"/>
    </row>
    <row r="19" spans="1:8" s="1" customFormat="1" ht="4.5" customHeight="1">
      <c r="A19" s="3"/>
      <c r="B19" s="3"/>
      <c r="C19" s="3"/>
      <c r="D19" s="3"/>
      <c r="E19" s="3"/>
      <c r="F19" s="3"/>
      <c r="G19" s="3"/>
      <c r="H19" s="3"/>
    </row>
    <row r="20" spans="1:8" s="1" customFormat="1" ht="12.75">
      <c r="A20" s="45" t="s">
        <v>36</v>
      </c>
      <c r="B20" s="36"/>
      <c r="C20" s="36"/>
      <c r="D20" s="36"/>
      <c r="E20" s="36"/>
      <c r="F20" s="36"/>
      <c r="G20" s="36"/>
      <c r="H20" s="36"/>
    </row>
    <row r="21" s="1" customFormat="1" ht="4.5" customHeight="1"/>
    <row r="22" s="1" customFormat="1" ht="4.5" customHeight="1"/>
    <row r="23" spans="1:8" s="1" customFormat="1" ht="15" customHeight="1">
      <c r="A23" s="37" t="s">
        <v>17</v>
      </c>
      <c r="B23" s="37" t="s">
        <v>18</v>
      </c>
      <c r="C23" s="37" t="s">
        <v>6</v>
      </c>
      <c r="D23" s="37" t="s">
        <v>19</v>
      </c>
      <c r="E23" s="37"/>
      <c r="F23" s="37"/>
      <c r="G23" s="37"/>
      <c r="H23" s="37" t="s">
        <v>20</v>
      </c>
    </row>
    <row r="24" spans="1:8" s="1" customFormat="1" ht="43.5" customHeight="1">
      <c r="A24" s="37"/>
      <c r="B24" s="37"/>
      <c r="C24" s="37"/>
      <c r="D24" s="5" t="s">
        <v>21</v>
      </c>
      <c r="E24" s="5" t="s">
        <v>5</v>
      </c>
      <c r="F24" s="5" t="s">
        <v>2</v>
      </c>
      <c r="G24" s="5" t="s">
        <v>3</v>
      </c>
      <c r="H24" s="37"/>
    </row>
    <row r="25" spans="1:8" s="1" customFormat="1" ht="12.75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6">
        <v>6</v>
      </c>
      <c r="G25" s="6">
        <v>7</v>
      </c>
      <c r="H25" s="6">
        <v>8</v>
      </c>
    </row>
    <row r="26" spans="1:8" s="1" customFormat="1" ht="7.5" customHeight="1">
      <c r="A26" s="6"/>
      <c r="B26" s="6"/>
      <c r="C26" s="15"/>
      <c r="D26" s="24"/>
      <c r="E26" s="24"/>
      <c r="F26" s="24"/>
      <c r="G26" s="24"/>
      <c r="H26" s="24"/>
    </row>
    <row r="27" spans="1:9" s="1" customFormat="1" ht="12.75">
      <c r="A27" s="7"/>
      <c r="B27" s="15" t="s">
        <v>33</v>
      </c>
      <c r="C27" s="15" t="s">
        <v>22</v>
      </c>
      <c r="D27" s="24"/>
      <c r="E27" s="24"/>
      <c r="F27" s="24"/>
      <c r="G27" s="24"/>
      <c r="H27" s="24"/>
      <c r="I27" s="8"/>
    </row>
    <row r="28" spans="1:9" s="1" customFormat="1" ht="27.75" customHeight="1">
      <c r="A28" s="7"/>
      <c r="B28" s="9" t="s">
        <v>39</v>
      </c>
      <c r="C28" s="29" t="s">
        <v>58</v>
      </c>
      <c r="D28" s="23">
        <v>97.36</v>
      </c>
      <c r="E28" s="23">
        <v>0</v>
      </c>
      <c r="F28" s="23">
        <v>0</v>
      </c>
      <c r="G28" s="23">
        <v>0</v>
      </c>
      <c r="H28" s="24">
        <f>ROUND(D28+E28+F28+G28,2)</f>
        <v>97.36</v>
      </c>
      <c r="I28" s="8"/>
    </row>
    <row r="29" spans="1:9" s="1" customFormat="1" ht="12.75">
      <c r="A29" s="13"/>
      <c r="B29" s="11"/>
      <c r="C29" s="15" t="s">
        <v>23</v>
      </c>
      <c r="D29" s="22">
        <f>ROUND(D28,2)</f>
        <v>97.36</v>
      </c>
      <c r="E29" s="22">
        <f>ROUND(E28,2)</f>
        <v>0</v>
      </c>
      <c r="F29" s="22">
        <f>ROUND(F28,2)</f>
        <v>0</v>
      </c>
      <c r="G29" s="22">
        <f>ROUND(G28,2)</f>
        <v>0</v>
      </c>
      <c r="H29" s="22">
        <f>ROUND(D29+E29+F29+G29,2)</f>
        <v>97.36</v>
      </c>
      <c r="I29" s="8"/>
    </row>
    <row r="30" spans="1:9" s="1" customFormat="1" ht="12.75">
      <c r="A30" s="7"/>
      <c r="B30" s="15"/>
      <c r="C30" s="15" t="s">
        <v>46</v>
      </c>
      <c r="D30" s="25">
        <f>D29</f>
        <v>97.36</v>
      </c>
      <c r="E30" s="25">
        <f>E29</f>
        <v>0</v>
      </c>
      <c r="F30" s="25">
        <f>F29</f>
        <v>0</v>
      </c>
      <c r="G30" s="25">
        <f>G29</f>
        <v>0</v>
      </c>
      <c r="H30" s="25">
        <f>D30+E30+F30+G30</f>
        <v>97.36</v>
      </c>
      <c r="I30" s="8"/>
    </row>
    <row r="31" spans="1:9" s="1" customFormat="1" ht="12.75">
      <c r="A31" s="7"/>
      <c r="B31" s="15"/>
      <c r="C31" s="15"/>
      <c r="D31" s="25"/>
      <c r="E31" s="25"/>
      <c r="F31" s="25"/>
      <c r="G31" s="25"/>
      <c r="H31" s="25"/>
      <c r="I31" s="8"/>
    </row>
    <row r="32" spans="1:9" s="1" customFormat="1" ht="12.75">
      <c r="A32" s="7"/>
      <c r="B32" s="15" t="s">
        <v>47</v>
      </c>
      <c r="C32" s="15" t="s">
        <v>43</v>
      </c>
      <c r="D32" s="25"/>
      <c r="E32" s="25"/>
      <c r="F32" s="25"/>
      <c r="G32" s="25"/>
      <c r="H32" s="25"/>
      <c r="I32" s="8"/>
    </row>
    <row r="33" spans="1:9" s="1" customFormat="1" ht="25.5">
      <c r="A33" s="7"/>
      <c r="B33" s="9" t="s">
        <v>49</v>
      </c>
      <c r="C33" s="21" t="s">
        <v>50</v>
      </c>
      <c r="D33" s="23">
        <f>ROUND(D30*0.4%,2)</f>
        <v>0.39</v>
      </c>
      <c r="E33" s="23">
        <f>ROUND(E30*0.4%,2)</f>
        <v>0</v>
      </c>
      <c r="F33" s="25"/>
      <c r="G33" s="25"/>
      <c r="H33" s="24">
        <f>D33+E33+F33+G33</f>
        <v>0.39</v>
      </c>
      <c r="I33" s="8"/>
    </row>
    <row r="34" spans="1:9" s="1" customFormat="1" ht="12.75">
      <c r="A34" s="7"/>
      <c r="B34" s="15"/>
      <c r="C34" s="15" t="s">
        <v>44</v>
      </c>
      <c r="D34" s="23">
        <f>ROUND(D33*15%,2)</f>
        <v>0.06</v>
      </c>
      <c r="E34" s="23">
        <f>ROUND(E33*15%,2)</f>
        <v>0</v>
      </c>
      <c r="F34" s="25"/>
      <c r="G34" s="25"/>
      <c r="H34" s="24">
        <f>D34+E34+F34+G34</f>
        <v>0.06</v>
      </c>
      <c r="I34" s="8"/>
    </row>
    <row r="35" spans="1:9" s="1" customFormat="1" ht="12.75">
      <c r="A35" s="7"/>
      <c r="B35" s="15"/>
      <c r="C35" s="15" t="s">
        <v>48</v>
      </c>
      <c r="D35" s="25">
        <f>ROUND(D33,2)</f>
        <v>0.39</v>
      </c>
      <c r="E35" s="25">
        <f>ROUND(E33,2)</f>
        <v>0</v>
      </c>
      <c r="F35" s="25">
        <f>ROUND(F33,2)</f>
        <v>0</v>
      </c>
      <c r="G35" s="25">
        <f>ROUND(G33,2)</f>
        <v>0</v>
      </c>
      <c r="H35" s="25">
        <f>D35+E35+F35+G35</f>
        <v>0.39</v>
      </c>
      <c r="I35" s="8"/>
    </row>
    <row r="36" spans="1:9" s="1" customFormat="1" ht="12.75">
      <c r="A36" s="7"/>
      <c r="B36" s="15"/>
      <c r="C36" s="15" t="s">
        <v>45</v>
      </c>
      <c r="D36" s="25">
        <f>ROUND(D34,2)</f>
        <v>0.06</v>
      </c>
      <c r="E36" s="25">
        <f>ROUND(E34,2)</f>
        <v>0</v>
      </c>
      <c r="F36" s="25"/>
      <c r="G36" s="25"/>
      <c r="H36" s="25">
        <f>D36+E36+F36+G36</f>
        <v>0.06</v>
      </c>
      <c r="I36" s="8"/>
    </row>
    <row r="37" spans="1:9" s="1" customFormat="1" ht="12.75">
      <c r="A37" s="7"/>
      <c r="B37" s="15"/>
      <c r="C37" s="15" t="s">
        <v>38</v>
      </c>
      <c r="D37" s="25">
        <f>ROUND(D30+D35,2)</f>
        <v>97.75</v>
      </c>
      <c r="E37" s="25">
        <f>ROUND(E30+E35,2)</f>
        <v>0</v>
      </c>
      <c r="F37" s="25">
        <f>ROUND(F30+F35,2)</f>
        <v>0</v>
      </c>
      <c r="G37" s="25">
        <f>ROUND(G30+G35,2)</f>
        <v>0</v>
      </c>
      <c r="H37" s="25">
        <f>D37+E37+F37+G37</f>
        <v>97.75</v>
      </c>
      <c r="I37" s="8"/>
    </row>
    <row r="38" spans="1:9" s="1" customFormat="1" ht="12.75">
      <c r="A38" s="7"/>
      <c r="B38" s="15"/>
      <c r="C38" s="15"/>
      <c r="D38" s="25"/>
      <c r="E38" s="25"/>
      <c r="F38" s="25"/>
      <c r="G38" s="25"/>
      <c r="H38" s="25"/>
      <c r="I38" s="8"/>
    </row>
    <row r="39" spans="1:9" s="1" customFormat="1" ht="12.75">
      <c r="A39" s="10"/>
      <c r="B39" s="15" t="s">
        <v>37</v>
      </c>
      <c r="C39" s="15" t="s">
        <v>25</v>
      </c>
      <c r="D39" s="25"/>
      <c r="E39" s="25"/>
      <c r="F39" s="25"/>
      <c r="G39" s="25"/>
      <c r="H39" s="25"/>
      <c r="I39" s="8"/>
    </row>
    <row r="40" spans="1:9" s="1" customFormat="1" ht="38.25">
      <c r="A40" s="10"/>
      <c r="B40" s="9" t="s">
        <v>56</v>
      </c>
      <c r="C40" s="29" t="s">
        <v>60</v>
      </c>
      <c r="D40" s="23">
        <f>ROUND(D37*1.122%,2)</f>
        <v>1.1</v>
      </c>
      <c r="E40" s="23">
        <f>ROUND(E37*1.793%,2)</f>
        <v>0</v>
      </c>
      <c r="F40" s="23"/>
      <c r="G40" s="23"/>
      <c r="H40" s="24">
        <f>D40+E40+F40+G40</f>
        <v>1.1</v>
      </c>
      <c r="I40" s="8"/>
    </row>
    <row r="41" spans="1:9" s="1" customFormat="1" ht="52.5" customHeight="1">
      <c r="A41" s="10"/>
      <c r="B41" s="14" t="s">
        <v>35</v>
      </c>
      <c r="C41" s="29" t="s">
        <v>57</v>
      </c>
      <c r="D41" s="25"/>
      <c r="E41" s="25"/>
      <c r="F41" s="25"/>
      <c r="G41" s="23">
        <f>ROUND(7.467/1.18/6.85,2)</f>
        <v>0.92</v>
      </c>
      <c r="H41" s="23">
        <f>G41</f>
        <v>0.92</v>
      </c>
      <c r="I41" s="8"/>
    </row>
    <row r="42" spans="1:9" s="1" customFormat="1" ht="12.75">
      <c r="A42" s="10"/>
      <c r="B42" s="15"/>
      <c r="C42" s="15" t="s">
        <v>24</v>
      </c>
      <c r="D42" s="25">
        <f>ROUND(D40+D41,2)</f>
        <v>1.1</v>
      </c>
      <c r="E42" s="25">
        <f>ROUND(+E41,2)</f>
        <v>0</v>
      </c>
      <c r="F42" s="25">
        <f>ROUND(+F41,2)</f>
        <v>0</v>
      </c>
      <c r="G42" s="25">
        <f>ROUND(+G41,2)</f>
        <v>0.92</v>
      </c>
      <c r="H42" s="25">
        <f>D42+E42+F42+G42</f>
        <v>2.02</v>
      </c>
      <c r="I42" s="8"/>
    </row>
    <row r="43" spans="1:9" s="1" customFormat="1" ht="12.75">
      <c r="A43" s="10"/>
      <c r="B43" s="15"/>
      <c r="C43" s="15" t="s">
        <v>34</v>
      </c>
      <c r="D43" s="25">
        <f>ROUND(D37+D42,2)</f>
        <v>98.85</v>
      </c>
      <c r="E43" s="25">
        <f>ROUND(E30+E42,2)</f>
        <v>0</v>
      </c>
      <c r="F43" s="25">
        <f>ROUND(F30+F42,2)</f>
        <v>0</v>
      </c>
      <c r="G43" s="25">
        <f>ROUND(G30+G42,2)</f>
        <v>0.92</v>
      </c>
      <c r="H43" s="25">
        <f>D43+E43+F43+G43</f>
        <v>99.77</v>
      </c>
      <c r="I43" s="8"/>
    </row>
    <row r="44" spans="1:9" s="1" customFormat="1" ht="12.75">
      <c r="A44" s="10"/>
      <c r="B44" s="14" t="s">
        <v>26</v>
      </c>
      <c r="C44" s="21" t="s">
        <v>27</v>
      </c>
      <c r="D44" s="23">
        <f>ROUND(D43*2%,2)</f>
        <v>1.98</v>
      </c>
      <c r="E44" s="23">
        <f>ROUND(E30*2%,2)</f>
        <v>0</v>
      </c>
      <c r="F44" s="23">
        <f>ROUND(F30*2%,2)</f>
        <v>0</v>
      </c>
      <c r="G44" s="23">
        <f>ROUND(G30*2%,2)</f>
        <v>0</v>
      </c>
      <c r="H44" s="23">
        <f>SUM(D44:G44)</f>
        <v>1.98</v>
      </c>
      <c r="I44" s="8"/>
    </row>
    <row r="45" spans="1:9" s="1" customFormat="1" ht="12.75">
      <c r="A45" s="7"/>
      <c r="B45" s="15"/>
      <c r="C45" s="15" t="s">
        <v>28</v>
      </c>
      <c r="D45" s="25">
        <f>D43+D44</f>
        <v>100.83</v>
      </c>
      <c r="E45" s="25">
        <f>E43+E44</f>
        <v>0</v>
      </c>
      <c r="F45" s="25">
        <f>F43+F44</f>
        <v>0</v>
      </c>
      <c r="G45" s="25">
        <f>G44+G43</f>
        <v>0.92</v>
      </c>
      <c r="H45" s="25">
        <f aca="true" t="shared" si="0" ref="H45:H52">D45+E45+F45+G45</f>
        <v>101.75</v>
      </c>
      <c r="I45" s="8"/>
    </row>
    <row r="46" spans="1:9" s="1" customFormat="1" ht="16.5" customHeight="1">
      <c r="A46" s="10"/>
      <c r="B46" s="48" t="s">
        <v>51</v>
      </c>
      <c r="C46" s="29" t="s">
        <v>54</v>
      </c>
      <c r="D46" s="23">
        <f>ROUND(D45*5.65,2)</f>
        <v>569.69</v>
      </c>
      <c r="E46" s="24"/>
      <c r="F46" s="23"/>
      <c r="G46" s="24"/>
      <c r="H46" s="23">
        <f t="shared" si="0"/>
        <v>569.69</v>
      </c>
      <c r="I46" s="8"/>
    </row>
    <row r="47" spans="1:9" s="1" customFormat="1" ht="18.75" customHeight="1">
      <c r="A47" s="10"/>
      <c r="B47" s="49"/>
      <c r="C47" s="29" t="s">
        <v>55</v>
      </c>
      <c r="D47" s="23"/>
      <c r="E47" s="23">
        <f>ROUND(E45*5.65,2)</f>
        <v>0</v>
      </c>
      <c r="F47" s="23"/>
      <c r="G47" s="24"/>
      <c r="H47" s="23">
        <f t="shared" si="0"/>
        <v>0</v>
      </c>
      <c r="I47" s="12"/>
    </row>
    <row r="48" spans="1:9" s="1" customFormat="1" ht="12.75" customHeight="1">
      <c r="A48" s="10"/>
      <c r="B48" s="49"/>
      <c r="C48" s="21" t="s">
        <v>40</v>
      </c>
      <c r="D48" s="23"/>
      <c r="E48" s="24"/>
      <c r="F48" s="23"/>
      <c r="G48" s="24">
        <f>ROUND(7.467/1.18,2)</f>
        <v>6.33</v>
      </c>
      <c r="H48" s="23">
        <f t="shared" si="0"/>
        <v>6.33</v>
      </c>
      <c r="I48" s="8"/>
    </row>
    <row r="49" spans="1:9" s="1" customFormat="1" ht="21">
      <c r="A49" s="10"/>
      <c r="B49" s="15"/>
      <c r="C49" s="15" t="s">
        <v>4</v>
      </c>
      <c r="D49" s="26">
        <f>ROUND(D46+D47+D48,2)</f>
        <v>569.69</v>
      </c>
      <c r="E49" s="26">
        <f>ROUND(E46+E47+E48,2)</f>
        <v>0</v>
      </c>
      <c r="F49" s="26">
        <f>ROUND(F46+F47+F48,2)</f>
        <v>0</v>
      </c>
      <c r="G49" s="26">
        <f>ROUND(G46+G47+G48,2)</f>
        <v>6.33</v>
      </c>
      <c r="H49" s="25">
        <f t="shared" si="0"/>
        <v>576.0200000000001</v>
      </c>
      <c r="I49" s="8"/>
    </row>
    <row r="50" spans="1:9" s="1" customFormat="1" ht="27" customHeight="1">
      <c r="A50" s="7"/>
      <c r="B50" s="14" t="s">
        <v>29</v>
      </c>
      <c r="C50" s="21" t="s">
        <v>30</v>
      </c>
      <c r="D50" s="27">
        <f>ROUND(D49*18%,2)</f>
        <v>102.54</v>
      </c>
      <c r="E50" s="27">
        <f>ROUND(E49*18%,2)</f>
        <v>0</v>
      </c>
      <c r="F50" s="27">
        <f>ROUND(F49*18%,2)</f>
        <v>0</v>
      </c>
      <c r="G50" s="27">
        <f>ROUND(G49*18%,2)</f>
        <v>1.14</v>
      </c>
      <c r="H50" s="23">
        <f t="shared" si="0"/>
        <v>103.68</v>
      </c>
      <c r="I50" s="8"/>
    </row>
    <row r="51" spans="1:9" s="1" customFormat="1" ht="12.75">
      <c r="A51" s="7"/>
      <c r="B51" s="15"/>
      <c r="C51" s="15" t="s">
        <v>31</v>
      </c>
      <c r="D51" s="25">
        <f>ROUND(D49+D50,2)</f>
        <v>672.23</v>
      </c>
      <c r="E51" s="25">
        <f>ROUND(E49+E50,2)</f>
        <v>0</v>
      </c>
      <c r="F51" s="25">
        <f>ROUND(F49+F50,2)</f>
        <v>0</v>
      </c>
      <c r="G51" s="25">
        <f>ROUND(G49+G50,2)</f>
        <v>7.47</v>
      </c>
      <c r="H51" s="25">
        <f>D51+E51+F51+G51</f>
        <v>679.7</v>
      </c>
      <c r="I51" s="8"/>
    </row>
    <row r="52" spans="1:9" s="1" customFormat="1" ht="12.75">
      <c r="A52" s="7"/>
      <c r="B52" s="15"/>
      <c r="C52" s="9" t="s">
        <v>44</v>
      </c>
      <c r="D52" s="25">
        <f>D36*5.65</f>
        <v>0.339</v>
      </c>
      <c r="E52" s="25">
        <f>E36*5.65</f>
        <v>0</v>
      </c>
      <c r="F52" s="25">
        <f>F36*5.65</f>
        <v>0</v>
      </c>
      <c r="G52" s="25">
        <f>G36*5.65</f>
        <v>0</v>
      </c>
      <c r="H52" s="25">
        <f t="shared" si="0"/>
        <v>0.339</v>
      </c>
      <c r="I52" s="8"/>
    </row>
    <row r="53" spans="1:8" s="1" customFormat="1" ht="12.75">
      <c r="A53" s="8"/>
      <c r="B53" s="8"/>
      <c r="C53" s="8"/>
      <c r="D53" s="8"/>
      <c r="E53" s="8"/>
      <c r="F53" s="8"/>
      <c r="G53" s="8"/>
      <c r="H53" s="8"/>
    </row>
    <row r="54" spans="1:8" s="1" customFormat="1" ht="12.75">
      <c r="A54" s="34" t="s">
        <v>41</v>
      </c>
      <c r="B54" s="34"/>
      <c r="C54" s="35" t="s">
        <v>52</v>
      </c>
      <c r="D54" s="36"/>
      <c r="E54" s="36"/>
      <c r="F54" s="36"/>
      <c r="G54" s="36"/>
      <c r="H54" s="36"/>
    </row>
    <row r="55" spans="3:9" s="1" customFormat="1" ht="12.75">
      <c r="C55" s="3"/>
      <c r="D55" s="3"/>
      <c r="E55" s="3"/>
      <c r="F55" s="3"/>
      <c r="G55" s="3"/>
      <c r="H55" s="3"/>
      <c r="I55" s="16"/>
    </row>
    <row r="56" spans="1:8" s="1" customFormat="1" ht="12.75">
      <c r="A56" s="34" t="s">
        <v>0</v>
      </c>
      <c r="B56" s="34"/>
      <c r="C56" s="43"/>
      <c r="D56" s="43"/>
      <c r="E56" s="43"/>
      <c r="F56" s="43"/>
      <c r="G56" s="43"/>
      <c r="H56" s="43"/>
    </row>
  </sheetData>
  <sheetProtection/>
  <mergeCells count="27">
    <mergeCell ref="B46:B48"/>
    <mergeCell ref="A54:B54"/>
    <mergeCell ref="C54:H54"/>
    <mergeCell ref="A56:B56"/>
    <mergeCell ref="C56:H56"/>
    <mergeCell ref="A14:D14"/>
    <mergeCell ref="F14:H14"/>
    <mergeCell ref="A17:H17"/>
    <mergeCell ref="A18:H18"/>
    <mergeCell ref="A20:H20"/>
    <mergeCell ref="A23:A24"/>
    <mergeCell ref="B23:B24"/>
    <mergeCell ref="C23:C24"/>
    <mergeCell ref="D23:G23"/>
    <mergeCell ref="H23:H24"/>
    <mergeCell ref="A10:D10"/>
    <mergeCell ref="A11:D11"/>
    <mergeCell ref="F11:H11"/>
    <mergeCell ref="A12:D12"/>
    <mergeCell ref="F12:H12"/>
    <mergeCell ref="A13:D13"/>
    <mergeCell ref="A3:H3"/>
    <mergeCell ref="B4:H4"/>
    <mergeCell ref="A6:D6"/>
    <mergeCell ref="A8:B8"/>
    <mergeCell ref="F8:G8"/>
    <mergeCell ref="F9:G9"/>
  </mergeCells>
  <printOptions/>
  <pageMargins left="0.41" right="0.22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Smetchik-3</cp:lastModifiedBy>
  <cp:lastPrinted>2014-09-12T10:14:58Z</cp:lastPrinted>
  <dcterms:created xsi:type="dcterms:W3CDTF">1996-10-08T23:32:33Z</dcterms:created>
  <dcterms:modified xsi:type="dcterms:W3CDTF">2014-09-26T08:02:26Z</dcterms:modified>
  <cp:category/>
  <cp:version/>
  <cp:contentType/>
  <cp:contentStatus/>
</cp:coreProperties>
</file>