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СР" sheetId="1" r:id="rId1"/>
  </sheets>
  <definedNames>
    <definedName name="_xlnm.Print_Titles" localSheetId="0">'ССР'!$18:$19</definedName>
    <definedName name="_xlnm.Print_Area" localSheetId="0">'ССР'!$1:$43</definedName>
  </definedNames>
  <calcPr fullCalcOnLoad="1"/>
</workbook>
</file>

<file path=xl/sharedStrings.xml><?xml version="1.0" encoding="utf-8"?>
<sst xmlns="http://schemas.openxmlformats.org/spreadsheetml/2006/main" count="59" uniqueCount="53">
  <si>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</si>
  <si>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</si>
  <si>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</si>
  <si>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</si>
  <si>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</si>
  <si>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</si>
  <si>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</si>
  <si>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</si>
  <si>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</si>
  <si>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</si>
  <si>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</si>
  <si>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</si>
  <si>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</si>
  <si>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</si>
  <si>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</si>
  <si>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</si>
  <si>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</si>
  <si>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</si>
  <si>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</si>
  <si>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</si>
  <si>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</si>
  <si>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</si>
  <si>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</si>
  <si>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</si>
  <si>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</si>
  <si>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</si>
  <si>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</si>
  <si>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</si>
  <si>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</si>
  <si>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</si>
  <si>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</si>
  <si>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</si>
  <si>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</si>
  <si>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</si>
  <si>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</si>
  <si>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</si>
  <si>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</si>
  <si>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Фонд капитального ремонта</t>
  </si>
  <si>
    <t>Строительные работы в текущих ценах (К=5,65)</t>
  </si>
  <si>
    <t>Монтажные работы в текущих ценах (К=5,65)</t>
  </si>
  <si>
    <t>ИТОГО ПО ГЛАВАМ 1 - 5:</t>
  </si>
  <si>
    <t>ГСНр-81-05-01-2001</t>
  </si>
  <si>
    <t>ИТОГО ПО ГЛАВЕ 6:</t>
  </si>
  <si>
    <t>ГСНр 81-05-02-2001</t>
  </si>
  <si>
    <t>Носочкова Ю.Э.</t>
  </si>
  <si>
    <t>Зимнее удорожание т.2 п. 2.1; т.3, п.44 = 1,02*1,1%</t>
  </si>
  <si>
    <t>Временные здания и сооружения (т.1, стр. 2,2 = 0,4%)</t>
  </si>
  <si>
    <t>Письмо Минстроя от 15.05.2014 № 8367-ЕС/08</t>
  </si>
  <si>
    <t>Проверка достоверности определения сметной стоимости объектов капитального строительства и ремонта 4,267/1,18/6,85</t>
  </si>
  <si>
    <t>В ТОМ ЧИСЛЕ ВОЗВРАТ -15%</t>
  </si>
  <si>
    <t>в том числе возврат</t>
  </si>
  <si>
    <t xml:space="preserve">Капитальный ремонт  кровли многоквартирного жилого дома по адресу: г. Кострома, бульвар Петрковский, д. 26
</t>
  </si>
  <si>
    <t>Капитальный ремонт  кровли многоквартирного жилого дома по адресу: г. Кострома, бульвар Петрковский, д. 26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</si>
</sst>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Border="1" applyAlignment="1" applyProtection="1">
      <alignment horizontal="lef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36" t="s">
        <v>7</v>
      </c>
      <c r="B1" s="36"/>
      <c r="C1" s="36"/>
      <c r="D1" s="36"/>
      <c r="E1" s="36"/>
      <c r="F1" s="36"/>
      <c r="G1" s="36"/>
      <c r="H1" s="36"/>
    </row>
    <row r="2" spans="1:8" s="1" customFormat="1" ht="12.75">
      <c r="A2" s="2" t="s">
        <v>0</v>
      </c>
      <c r="B2" s="37" t="s">
        <v>37</v>
      </c>
      <c r="C2" s="38"/>
      <c r="D2" s="38"/>
      <c r="E2" s="38"/>
      <c r="F2" s="38"/>
      <c r="G2" s="38"/>
      <c r="H2" s="38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>
      <c r="A4" s="47" t="s">
        <v>8</v>
      </c>
      <c r="B4" s="47"/>
      <c r="C4" s="47"/>
      <c r="D4" s="47"/>
      <c r="F4" s="47" t="s">
        <v>9</v>
      </c>
      <c r="G4" s="47"/>
      <c r="H4" s="47"/>
      <c r="I4" s="47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35" t="s">
        <v>10</v>
      </c>
      <c r="B6" s="35"/>
      <c r="C6" s="20">
        <f>H41</f>
        <v>475.22999999999996</v>
      </c>
      <c r="D6" s="13" t="s">
        <v>1</v>
      </c>
      <c r="F6" s="41">
        <f>C6</f>
        <v>475.22999999999996</v>
      </c>
      <c r="G6" s="41"/>
      <c r="H6" s="13" t="s">
        <v>1</v>
      </c>
      <c r="I6" s="13"/>
    </row>
    <row r="7" spans="1:9" s="1" customFormat="1" ht="12.75">
      <c r="A7" s="25"/>
      <c r="B7" s="26" t="s">
        <v>50</v>
      </c>
      <c r="C7" s="20">
        <f>D42</f>
        <v>0.226</v>
      </c>
      <c r="D7" s="13" t="s">
        <v>1</v>
      </c>
      <c r="F7" s="41">
        <f>C7</f>
        <v>0.226</v>
      </c>
      <c r="G7" s="41"/>
      <c r="H7" s="13" t="s">
        <v>1</v>
      </c>
      <c r="I7" s="13"/>
    </row>
    <row r="8" spans="1:9" s="1" customFormat="1" ht="12.75" customHeight="1">
      <c r="A8" s="39"/>
      <c r="B8" s="39"/>
      <c r="C8" s="39"/>
      <c r="D8" s="39"/>
      <c r="F8" s="39"/>
      <c r="G8" s="39"/>
      <c r="H8" s="39"/>
      <c r="I8" s="39"/>
    </row>
    <row r="9" spans="1:9" s="1" customFormat="1" ht="12.75">
      <c r="A9" s="35" t="s">
        <v>11</v>
      </c>
      <c r="B9" s="35"/>
      <c r="C9" s="35"/>
      <c r="D9" s="35"/>
      <c r="F9" s="40" t="s">
        <v>28</v>
      </c>
      <c r="G9" s="40"/>
      <c r="H9" s="40"/>
      <c r="I9" s="14"/>
    </row>
    <row r="10" spans="1:9" s="1" customFormat="1" ht="12.75" customHeight="1">
      <c r="A10" s="39"/>
      <c r="B10" s="39"/>
      <c r="C10" s="39"/>
      <c r="D10" s="39"/>
      <c r="F10" s="39"/>
      <c r="G10" s="39"/>
      <c r="H10" s="39"/>
      <c r="I10" s="39"/>
    </row>
    <row r="11" spans="1:9" s="1" customFormat="1" ht="12.75">
      <c r="A11" s="34" t="s">
        <v>12</v>
      </c>
      <c r="B11" s="35"/>
      <c r="C11" s="35"/>
      <c r="D11" s="35"/>
      <c r="F11" s="27" t="s">
        <v>12</v>
      </c>
      <c r="G11" s="27"/>
      <c r="H11" s="27"/>
      <c r="I11" s="14"/>
    </row>
    <row r="12" s="1" customFormat="1" ht="12.75"/>
    <row r="13" s="1" customFormat="1" ht="12.75"/>
    <row r="14" spans="1:8" s="1" customFormat="1" ht="24.75" customHeight="1">
      <c r="A14" s="28" t="s">
        <v>13</v>
      </c>
      <c r="B14" s="28"/>
      <c r="C14" s="28"/>
      <c r="D14" s="28"/>
      <c r="E14" s="28"/>
      <c r="F14" s="28"/>
      <c r="G14" s="28"/>
      <c r="H14" s="28"/>
    </row>
    <row r="15" spans="1:8" s="1" customFormat="1" ht="15" customHeight="1">
      <c r="A15" s="29" t="s">
        <v>51</v>
      </c>
      <c r="B15" s="29"/>
      <c r="C15" s="29"/>
      <c r="D15" s="29"/>
      <c r="E15" s="29"/>
      <c r="F15" s="29"/>
      <c r="G15" s="29"/>
      <c r="H15" s="29"/>
    </row>
    <row r="16" spans="1:8" s="1" customFormat="1" ht="12.75">
      <c r="A16" s="3"/>
      <c r="B16" s="3"/>
      <c r="C16" s="3"/>
      <c r="D16" s="3"/>
      <c r="E16" s="3"/>
      <c r="F16" s="3"/>
      <c r="G16" s="3"/>
      <c r="H16" s="3"/>
    </row>
    <row r="17" spans="1:8" s="1" customFormat="1" ht="15.75" customHeight="1">
      <c r="A17" s="48" t="s">
        <v>32</v>
      </c>
      <c r="B17" s="48"/>
      <c r="C17" s="48"/>
      <c r="D17" s="48"/>
      <c r="E17" s="48"/>
      <c r="F17" s="48"/>
      <c r="G17" s="48"/>
      <c r="H17" s="48"/>
    </row>
    <row r="18" spans="1:8" s="1" customFormat="1" ht="43.5" customHeight="1">
      <c r="A18" s="30" t="s">
        <v>14</v>
      </c>
      <c r="B18" s="30" t="s">
        <v>15</v>
      </c>
      <c r="C18" s="30" t="s">
        <v>6</v>
      </c>
      <c r="D18" s="31" t="s">
        <v>16</v>
      </c>
      <c r="E18" s="32"/>
      <c r="F18" s="32"/>
      <c r="G18" s="33"/>
      <c r="H18" s="30" t="s">
        <v>17</v>
      </c>
    </row>
    <row r="19" spans="1:8" s="1" customFormat="1" ht="38.25">
      <c r="A19" s="30"/>
      <c r="B19" s="30"/>
      <c r="C19" s="30"/>
      <c r="D19" s="5" t="s">
        <v>18</v>
      </c>
      <c r="E19" s="5" t="s">
        <v>5</v>
      </c>
      <c r="F19" s="5" t="s">
        <v>2</v>
      </c>
      <c r="G19" s="5" t="s">
        <v>3</v>
      </c>
      <c r="H19" s="30"/>
    </row>
    <row r="20" spans="1:8" s="1" customFormat="1" ht="15.75" customHeight="1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>
        <v>8</v>
      </c>
    </row>
    <row r="21" spans="1:8" s="1" customFormat="1" ht="12.75">
      <c r="A21" s="6"/>
      <c r="B21" s="6"/>
      <c r="C21" s="12"/>
      <c r="D21" s="17"/>
      <c r="E21" s="17"/>
      <c r="F21" s="17"/>
      <c r="G21" s="17"/>
      <c r="H21" s="17"/>
    </row>
    <row r="22" spans="1:9" s="1" customFormat="1" ht="12.75">
      <c r="A22" s="7"/>
      <c r="B22" s="12" t="s">
        <v>29</v>
      </c>
      <c r="C22" s="12" t="s">
        <v>19</v>
      </c>
      <c r="D22" s="17"/>
      <c r="E22" s="17"/>
      <c r="F22" s="17"/>
      <c r="G22" s="17"/>
      <c r="H22" s="17"/>
      <c r="I22" s="8"/>
    </row>
    <row r="23" spans="1:9" s="1" customFormat="1" ht="38.25">
      <c r="A23" s="7"/>
      <c r="B23" s="9" t="s">
        <v>34</v>
      </c>
      <c r="C23" s="21" t="s">
        <v>52</v>
      </c>
      <c r="D23" s="16">
        <v>68.213</v>
      </c>
      <c r="E23" s="16">
        <v>0</v>
      </c>
      <c r="F23" s="16">
        <v>0</v>
      </c>
      <c r="G23" s="16">
        <v>0</v>
      </c>
      <c r="H23" s="17">
        <f>G23+F23+E23+D23</f>
        <v>68.213</v>
      </c>
      <c r="I23" s="8"/>
    </row>
    <row r="24" spans="1:9" s="1" customFormat="1" ht="12.75">
      <c r="A24" s="7"/>
      <c r="B24" s="9"/>
      <c r="C24" s="12" t="s">
        <v>20</v>
      </c>
      <c r="D24" s="15">
        <f>D23</f>
        <v>68.213</v>
      </c>
      <c r="E24" s="15">
        <f>ROUND(E22,2)</f>
        <v>0</v>
      </c>
      <c r="F24" s="15">
        <f>ROUND(F22,2)</f>
        <v>0</v>
      </c>
      <c r="G24" s="15">
        <f>ROUND(G22,2)</f>
        <v>0</v>
      </c>
      <c r="H24" s="15">
        <f>ROUND(D24+E24+F24+G24,2)</f>
        <v>68.21</v>
      </c>
      <c r="I24" s="8"/>
    </row>
    <row r="25" spans="1:9" s="1" customFormat="1" ht="12.75">
      <c r="A25" s="7"/>
      <c r="B25" s="9"/>
      <c r="C25" s="12" t="s">
        <v>40</v>
      </c>
      <c r="D25" s="18">
        <f>D24</f>
        <v>68.213</v>
      </c>
      <c r="E25" s="18">
        <f>E24</f>
        <v>0</v>
      </c>
      <c r="F25" s="18">
        <f>F24</f>
        <v>0</v>
      </c>
      <c r="G25" s="18">
        <f>G24</f>
        <v>0</v>
      </c>
      <c r="H25" s="18">
        <f>D25+E25+F25+G25</f>
        <v>68.213</v>
      </c>
      <c r="I25" s="8"/>
    </row>
    <row r="26" spans="1:9" s="1" customFormat="1" ht="21">
      <c r="A26" s="7"/>
      <c r="B26" s="10" t="s">
        <v>41</v>
      </c>
      <c r="C26" s="9" t="s">
        <v>46</v>
      </c>
      <c r="D26" s="15">
        <f>ROUND(D25*0.4/100,2)</f>
        <v>0.27</v>
      </c>
      <c r="E26" s="15">
        <f>E24*0.3</f>
        <v>0</v>
      </c>
      <c r="F26" s="15">
        <f>F24*0.3</f>
        <v>0</v>
      </c>
      <c r="G26" s="15">
        <f>G24*0.3</f>
        <v>0</v>
      </c>
      <c r="H26" s="15">
        <f>H24*0.4/100</f>
        <v>0.27283999999999997</v>
      </c>
      <c r="I26" s="8"/>
    </row>
    <row r="27" spans="1:9" s="1" customFormat="1" ht="12.75">
      <c r="A27" s="7"/>
      <c r="B27" s="10"/>
      <c r="C27" s="12" t="s">
        <v>42</v>
      </c>
      <c r="D27" s="15">
        <f>D26</f>
        <v>0.27</v>
      </c>
      <c r="E27" s="15">
        <f>E26</f>
        <v>0</v>
      </c>
      <c r="F27" s="15">
        <f>F26</f>
        <v>0</v>
      </c>
      <c r="G27" s="15">
        <f>G26</f>
        <v>0</v>
      </c>
      <c r="H27" s="15">
        <f>H26</f>
        <v>0.27283999999999997</v>
      </c>
      <c r="I27" s="8"/>
    </row>
    <row r="28" spans="1:9" s="1" customFormat="1" ht="12.75">
      <c r="A28" s="7"/>
      <c r="B28" s="12"/>
      <c r="C28" s="12" t="s">
        <v>49</v>
      </c>
      <c r="D28" s="22">
        <f>ROUND(D27*15%,2)</f>
        <v>0.04</v>
      </c>
      <c r="E28" s="22">
        <f>ROUND(E27*15%,2)</f>
        <v>0</v>
      </c>
      <c r="F28" s="18"/>
      <c r="G28" s="18"/>
      <c r="H28" s="23">
        <f>D28+E28+F28+G28</f>
        <v>0.04</v>
      </c>
      <c r="I28" s="8"/>
    </row>
    <row r="29" spans="1:9" s="1" customFormat="1" ht="12.75">
      <c r="A29" s="7"/>
      <c r="B29" s="12"/>
      <c r="C29" s="12" t="s">
        <v>33</v>
      </c>
      <c r="D29" s="18">
        <f>ROUND(D25+D27,2)</f>
        <v>68.48</v>
      </c>
      <c r="E29" s="18">
        <f>E24+E27</f>
        <v>0</v>
      </c>
      <c r="F29" s="18">
        <f>F24+F27</f>
        <v>0</v>
      </c>
      <c r="G29" s="18">
        <f>G24+G27</f>
        <v>0</v>
      </c>
      <c r="H29" s="18">
        <f>H24+H27</f>
        <v>68.48284</v>
      </c>
      <c r="I29" s="8"/>
    </row>
    <row r="30" spans="1:9" s="1" customFormat="1" ht="21">
      <c r="A30" s="7"/>
      <c r="B30" s="9" t="s">
        <v>43</v>
      </c>
      <c r="C30" s="9" t="s">
        <v>45</v>
      </c>
      <c r="D30" s="18">
        <f>ROUND(D29*1.02*1.1/100,2)</f>
        <v>0.77</v>
      </c>
      <c r="E30" s="18">
        <f>E29*0.0102*1.1</f>
        <v>0</v>
      </c>
      <c r="F30" s="18">
        <f>F29*0.0102*1.1</f>
        <v>0</v>
      </c>
      <c r="G30" s="18">
        <f>G29*0.0102*1.1</f>
        <v>0</v>
      </c>
      <c r="H30" s="18">
        <f>H29*1.02*1.1/100</f>
        <v>0.7683774648</v>
      </c>
      <c r="I30" s="8"/>
    </row>
    <row r="31" spans="1:9" s="1" customFormat="1" ht="52.5">
      <c r="A31" s="7"/>
      <c r="B31" s="11" t="s">
        <v>31</v>
      </c>
      <c r="C31" s="21" t="s">
        <v>48</v>
      </c>
      <c r="D31" s="18"/>
      <c r="E31" s="18"/>
      <c r="F31" s="18"/>
      <c r="G31" s="22">
        <f>ROUND(4.267/1.18/6.85,2)</f>
        <v>0.53</v>
      </c>
      <c r="H31" s="22">
        <f>G31</f>
        <v>0.53</v>
      </c>
      <c r="I31" s="8"/>
    </row>
    <row r="32" spans="1:9" s="1" customFormat="1" ht="12.75">
      <c r="A32" s="7"/>
      <c r="B32" s="12"/>
      <c r="C32" s="12" t="s">
        <v>21</v>
      </c>
      <c r="D32" s="18">
        <f>D30+D31</f>
        <v>0.77</v>
      </c>
      <c r="E32" s="18">
        <f>E30+E31</f>
        <v>0</v>
      </c>
      <c r="F32" s="18">
        <f>F30+F31</f>
        <v>0</v>
      </c>
      <c r="G32" s="18">
        <f>ROUND(+G31,2)</f>
        <v>0.53</v>
      </c>
      <c r="H32" s="18">
        <f>D32+E32+F32+G32</f>
        <v>1.3</v>
      </c>
      <c r="I32" s="8"/>
    </row>
    <row r="33" spans="1:9" s="1" customFormat="1" ht="12.75">
      <c r="A33" s="7"/>
      <c r="B33" s="12"/>
      <c r="C33" s="12" t="s">
        <v>30</v>
      </c>
      <c r="D33" s="18">
        <f>D29+D32</f>
        <v>69.25</v>
      </c>
      <c r="E33" s="18">
        <f>E29+E32</f>
        <v>0</v>
      </c>
      <c r="F33" s="18">
        <f>F29+F32</f>
        <v>0</v>
      </c>
      <c r="G33" s="18">
        <f>G29+G32</f>
        <v>0.53</v>
      </c>
      <c r="H33" s="18">
        <f>H29+H32</f>
        <v>69.78284</v>
      </c>
      <c r="I33" s="8"/>
    </row>
    <row r="34" spans="1:9" s="1" customFormat="1" ht="25.5">
      <c r="A34" s="7"/>
      <c r="B34" s="11" t="s">
        <v>22</v>
      </c>
      <c r="C34" s="21" t="s">
        <v>23</v>
      </c>
      <c r="D34" s="22">
        <f>ROUND(D33*2/100,2)</f>
        <v>1.39</v>
      </c>
      <c r="E34" s="22">
        <f>E33*0.02</f>
        <v>0</v>
      </c>
      <c r="F34" s="22">
        <f>F33*0.02</f>
        <v>0</v>
      </c>
      <c r="G34" s="22">
        <v>0</v>
      </c>
      <c r="H34" s="22">
        <f>ROUND(D34,2)</f>
        <v>1.39</v>
      </c>
      <c r="I34" s="8"/>
    </row>
    <row r="35" spans="1:9" s="1" customFormat="1" ht="21">
      <c r="A35" s="7"/>
      <c r="B35" s="12"/>
      <c r="C35" s="12" t="s">
        <v>24</v>
      </c>
      <c r="D35" s="18">
        <f>ROUND(D33+D34,2)</f>
        <v>70.64</v>
      </c>
      <c r="E35" s="18">
        <f>E33+E34</f>
        <v>0</v>
      </c>
      <c r="F35" s="18">
        <f>F33+F34</f>
        <v>0</v>
      </c>
      <c r="G35" s="18">
        <f>G33+G34</f>
        <v>0.53</v>
      </c>
      <c r="H35" s="18">
        <f>H33+H34</f>
        <v>71.17284</v>
      </c>
      <c r="I35" s="8"/>
    </row>
    <row r="36" spans="1:9" s="1" customFormat="1" ht="25.5">
      <c r="A36" s="7"/>
      <c r="B36" s="42" t="s">
        <v>47</v>
      </c>
      <c r="C36" s="21" t="s">
        <v>38</v>
      </c>
      <c r="D36" s="22">
        <f>ROUND(D35*5.65,2)</f>
        <v>399.12</v>
      </c>
      <c r="E36" s="23"/>
      <c r="F36" s="22"/>
      <c r="G36" s="23"/>
      <c r="H36" s="22">
        <f aca="true" t="shared" si="0" ref="H36:H42">D36+E36+F36+G36</f>
        <v>399.12</v>
      </c>
      <c r="I36" s="8"/>
    </row>
    <row r="37" spans="1:9" s="1" customFormat="1" ht="12.75">
      <c r="A37" s="7"/>
      <c r="B37" s="43"/>
      <c r="C37" s="21" t="s">
        <v>39</v>
      </c>
      <c r="D37" s="22"/>
      <c r="E37" s="22">
        <f>E35*5.65</f>
        <v>0</v>
      </c>
      <c r="F37" s="22"/>
      <c r="G37" s="23"/>
      <c r="H37" s="22">
        <f t="shared" si="0"/>
        <v>0</v>
      </c>
      <c r="I37" s="8"/>
    </row>
    <row r="38" spans="1:9" s="1" customFormat="1" ht="25.5">
      <c r="A38" s="7"/>
      <c r="B38" s="43"/>
      <c r="C38" s="21" t="s">
        <v>35</v>
      </c>
      <c r="D38" s="22"/>
      <c r="E38" s="23"/>
      <c r="F38" s="22"/>
      <c r="G38" s="23">
        <f>ROUND(4.267/1.18,2)</f>
        <v>3.62</v>
      </c>
      <c r="H38" s="22">
        <f t="shared" si="0"/>
        <v>3.62</v>
      </c>
      <c r="I38" s="8"/>
    </row>
    <row r="39" spans="1:9" s="1" customFormat="1" ht="21">
      <c r="A39" s="7"/>
      <c r="B39" s="12"/>
      <c r="C39" s="12" t="s">
        <v>4</v>
      </c>
      <c r="D39" s="19">
        <f>ROUND(D36+D37+D38,2)</f>
        <v>399.12</v>
      </c>
      <c r="E39" s="19">
        <f>ROUND(E36+E37+E38,2)</f>
        <v>0</v>
      </c>
      <c r="F39" s="19">
        <f>ROUND(F36+F37+F38,2)</f>
        <v>0</v>
      </c>
      <c r="G39" s="19">
        <f>ROUND(G36+G37+G38,2)</f>
        <v>3.62</v>
      </c>
      <c r="H39" s="18">
        <f t="shared" si="0"/>
        <v>402.74</v>
      </c>
      <c r="I39" s="8"/>
    </row>
    <row r="40" spans="1:9" s="1" customFormat="1" ht="31.5">
      <c r="A40" s="7"/>
      <c r="B40" s="11" t="s">
        <v>25</v>
      </c>
      <c r="C40" s="21" t="s">
        <v>26</v>
      </c>
      <c r="D40" s="24">
        <f>ROUND(D39*18%,2)</f>
        <v>71.84</v>
      </c>
      <c r="E40" s="24">
        <f>ROUND(E39*18%,2)</f>
        <v>0</v>
      </c>
      <c r="F40" s="24">
        <f>ROUND(F39*18%,2)</f>
        <v>0</v>
      </c>
      <c r="G40" s="24">
        <f>ROUND(G39*18%,2)</f>
        <v>0.65</v>
      </c>
      <c r="H40" s="22">
        <f t="shared" si="0"/>
        <v>72.49000000000001</v>
      </c>
      <c r="I40" s="8"/>
    </row>
    <row r="41" spans="1:9" s="1" customFormat="1" ht="12.75">
      <c r="A41" s="7"/>
      <c r="B41" s="12"/>
      <c r="C41" s="12" t="s">
        <v>27</v>
      </c>
      <c r="D41" s="18">
        <f>ROUND(D39+D40,2)</f>
        <v>470.96</v>
      </c>
      <c r="E41" s="18">
        <f>ROUND(E39+E40,2)</f>
        <v>0</v>
      </c>
      <c r="F41" s="18">
        <f>ROUND(F39+F40,2)</f>
        <v>0</v>
      </c>
      <c r="G41" s="18">
        <f>ROUND(G39+G40,2)</f>
        <v>4.27</v>
      </c>
      <c r="H41" s="18">
        <f t="shared" si="0"/>
        <v>475.22999999999996</v>
      </c>
      <c r="I41" s="8"/>
    </row>
    <row r="42" spans="1:9" s="1" customFormat="1" ht="12.75">
      <c r="A42" s="7"/>
      <c r="B42" s="11"/>
      <c r="C42" s="12" t="s">
        <v>49</v>
      </c>
      <c r="D42" s="18">
        <f>D28*5.65</f>
        <v>0.226</v>
      </c>
      <c r="E42" s="18">
        <f>E22*5.65</f>
        <v>0</v>
      </c>
      <c r="F42" s="18">
        <f>F22*5.65</f>
        <v>0</v>
      </c>
      <c r="G42" s="18">
        <f>G22*5.65</f>
        <v>0</v>
      </c>
      <c r="H42" s="18">
        <f t="shared" si="0"/>
        <v>0.226</v>
      </c>
      <c r="I42" s="8"/>
    </row>
    <row r="43" spans="1:9" s="1" customFormat="1" ht="12.75">
      <c r="A43" s="44" t="s">
        <v>36</v>
      </c>
      <c r="B43" s="44"/>
      <c r="C43" s="45" t="s">
        <v>44</v>
      </c>
      <c r="D43" s="45"/>
      <c r="E43" s="45"/>
      <c r="F43" s="45"/>
      <c r="G43" s="45"/>
      <c r="H43" s="45"/>
      <c r="I43" s="8"/>
    </row>
    <row r="44" spans="3:9" ht="12.75">
      <c r="C44" s="3"/>
      <c r="D44" s="3"/>
      <c r="E44" s="3"/>
      <c r="F44" s="3"/>
      <c r="G44" s="3"/>
      <c r="H44" s="3"/>
      <c r="I44" s="8"/>
    </row>
    <row r="45" spans="1:8" ht="12.75">
      <c r="A45" s="44" t="s">
        <v>0</v>
      </c>
      <c r="B45" s="44"/>
      <c r="C45" s="46"/>
      <c r="D45" s="46"/>
      <c r="E45" s="46"/>
      <c r="F45" s="46"/>
      <c r="G45" s="46"/>
      <c r="H45" s="46"/>
    </row>
  </sheetData>
  <sheetProtection/>
  <mergeCells count="28">
    <mergeCell ref="B36:B38"/>
    <mergeCell ref="A43:B43"/>
    <mergeCell ref="C43:H43"/>
    <mergeCell ref="A45:B45"/>
    <mergeCell ref="C45:H45"/>
    <mergeCell ref="A4:D4"/>
    <mergeCell ref="F4:I4"/>
    <mergeCell ref="A6:B6"/>
    <mergeCell ref="F6:G6"/>
    <mergeCell ref="A17:H17"/>
    <mergeCell ref="A1:H1"/>
    <mergeCell ref="B2:H2"/>
    <mergeCell ref="F8:I8"/>
    <mergeCell ref="A9:D9"/>
    <mergeCell ref="A10:D10"/>
    <mergeCell ref="F10:I10"/>
    <mergeCell ref="A8:D8"/>
    <mergeCell ref="F9:H9"/>
    <mergeCell ref="F7:G7"/>
    <mergeCell ref="F11:H11"/>
    <mergeCell ref="A14:H14"/>
    <mergeCell ref="A15:H15"/>
    <mergeCell ref="A18:A19"/>
    <mergeCell ref="B18:B19"/>
    <mergeCell ref="C18:C19"/>
    <mergeCell ref="D18:G18"/>
    <mergeCell ref="H18:H19"/>
    <mergeCell ref="A11:D11"/>
  </mergeCells>
  <printOptions/>
  <pageMargins left="0.3937007874015748" right="0.3937007874015748" top="0.984251968503937" bottom="0.3937007874015748" header="0.11811023622047245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2014-10-20T11:53:22Z</cp:lastPrinted>
  <dcterms:created xsi:type="dcterms:W3CDTF">1996-10-08T23:32:33Z</dcterms:created>
  <dcterms:modified xsi:type="dcterms:W3CDTF">2014-10-20T11:57:47Z</dcterms:modified>
  <cp:category/>
  <cp:version/>
  <cp:contentType/>
  <cp:contentStatus/>
</cp:coreProperties>
</file>